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<sst xmlns="http://schemas.openxmlformats.org/spreadsheetml/2006/main" count="461" uniqueCount="165">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</sst>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6" sqref="B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162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164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337051.69</v>
      </c>
      <c r="H8" s="103">
        <f>G8-F8</f>
        <v>-24491.24900000001</v>
      </c>
      <c r="I8" s="210">
        <f aca="true" t="shared" si="0" ref="I8:I15">G8/F8</f>
        <v>0.9322590863819913</v>
      </c>
      <c r="J8" s="104">
        <f aca="true" t="shared" si="1" ref="J8:J52">G8-E8</f>
        <v>-1243582.11</v>
      </c>
      <c r="K8" s="156">
        <f aca="true" t="shared" si="2" ref="K8:K14">G8/E8</f>
        <v>0.2132383161741828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43505.919999999984</v>
      </c>
      <c r="T8" s="143">
        <f aca="true" t="shared" si="6" ref="T8:T20">G8/R8</f>
        <v>1.1482083015537916</v>
      </c>
      <c r="U8" s="103">
        <f>U9+U15+U18+U19+U23+U17</f>
        <v>119781.5</v>
      </c>
      <c r="V8" s="103">
        <f>V9+V15+V18+V19+V23+V17</f>
        <v>95159.76999999999</v>
      </c>
      <c r="W8" s="103">
        <f>V8-U8</f>
        <v>-24621.73000000001</v>
      </c>
      <c r="X8" s="143">
        <f aca="true" t="shared" si="7" ref="X8:X15">V8/U8</f>
        <v>0.7944446346055107</v>
      </c>
      <c r="Y8" s="199">
        <f aca="true" t="shared" si="8" ref="Y8:Y22">T8-Q8</f>
        <v>-0.040608109977339435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197782.15</v>
      </c>
      <c r="H9" s="102">
        <f>G9-F9</f>
        <v>-11414.189000000013</v>
      </c>
      <c r="I9" s="208">
        <f t="shared" si="0"/>
        <v>0.9454379122762755</v>
      </c>
      <c r="J9" s="108">
        <f t="shared" si="1"/>
        <v>-758420.85</v>
      </c>
      <c r="K9" s="148">
        <f t="shared" si="2"/>
        <v>0.2068411728471883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35594.79000000001</v>
      </c>
      <c r="T9" s="144">
        <f t="shared" si="6"/>
        <v>1.2194671027384625</v>
      </c>
      <c r="U9" s="107">
        <f>F9-лютий!F9</f>
        <v>70204</v>
      </c>
      <c r="V9" s="110">
        <f>G9-лютий!G9</f>
        <v>57703.28</v>
      </c>
      <c r="W9" s="111">
        <f>V9-U9</f>
        <v>-12500.720000000001</v>
      </c>
      <c r="X9" s="148">
        <f t="shared" si="7"/>
        <v>0.8219372115548972</v>
      </c>
      <c r="Y9" s="200">
        <f t="shared" si="8"/>
        <v>-0.013036289148695035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181419.62</v>
      </c>
      <c r="H10" s="71">
        <f aca="true" t="shared" si="9" ref="H10:H47">G10-F10</f>
        <v>-11459.080000000016</v>
      </c>
      <c r="I10" s="209">
        <f t="shared" si="0"/>
        <v>0.9405891889565825</v>
      </c>
      <c r="J10" s="72">
        <f t="shared" si="1"/>
        <v>-700383.38</v>
      </c>
      <c r="K10" s="75">
        <f t="shared" si="2"/>
        <v>0.20573713176299013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33104.25</v>
      </c>
      <c r="T10" s="145">
        <f t="shared" si="6"/>
        <v>1.2232017490837261</v>
      </c>
      <c r="U10" s="73">
        <f>F10-лютий!F10</f>
        <v>65100.000000000015</v>
      </c>
      <c r="V10" s="98">
        <f>G10-лютий!G10</f>
        <v>53630.17</v>
      </c>
      <c r="W10" s="74">
        <f aca="true" t="shared" si="10" ref="W10:W52">V10-U10</f>
        <v>-11469.830000000016</v>
      </c>
      <c r="X10" s="75">
        <f t="shared" si="7"/>
        <v>0.8238121351766511</v>
      </c>
      <c r="Y10" s="198">
        <f t="shared" si="8"/>
        <v>-0.018949695539264733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10172.38</v>
      </c>
      <c r="H11" s="71">
        <f t="shared" si="9"/>
        <v>-582.3200000000015</v>
      </c>
      <c r="I11" s="209">
        <f t="shared" si="0"/>
        <v>0.9458543706472518</v>
      </c>
      <c r="J11" s="72">
        <f t="shared" si="1"/>
        <v>-39727.62</v>
      </c>
      <c r="K11" s="75">
        <f t="shared" si="2"/>
        <v>0.20385531062124246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1067.8999999999996</v>
      </c>
      <c r="T11" s="145">
        <f t="shared" si="6"/>
        <v>1.1172939036606153</v>
      </c>
      <c r="U11" s="73">
        <f>F11-лютий!F11</f>
        <v>3670.000000000001</v>
      </c>
      <c r="V11" s="98">
        <f>G11-лютий!G11</f>
        <v>2484.9799999999996</v>
      </c>
      <c r="W11" s="74">
        <f t="shared" si="10"/>
        <v>-1185.0200000000013</v>
      </c>
      <c r="X11" s="75">
        <f t="shared" si="7"/>
        <v>0.6771062670299725</v>
      </c>
      <c r="Y11" s="198">
        <f t="shared" si="8"/>
        <v>-0.05637057083288011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2679.25</v>
      </c>
      <c r="H12" s="71">
        <f t="shared" si="9"/>
        <v>384.8409999999999</v>
      </c>
      <c r="I12" s="209">
        <f t="shared" si="0"/>
        <v>1.1677299034304693</v>
      </c>
      <c r="J12" s="72">
        <f t="shared" si="1"/>
        <v>-9320.75</v>
      </c>
      <c r="K12" s="75">
        <f t="shared" si="2"/>
        <v>0.22327083333333334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914.56</v>
      </c>
      <c r="T12" s="145">
        <f t="shared" si="6"/>
        <v>1.5182553309646454</v>
      </c>
      <c r="U12" s="73">
        <f>F12-лютий!F12</f>
        <v>830</v>
      </c>
      <c r="V12" s="98">
        <f>G12-лютий!G12</f>
        <v>1086.33</v>
      </c>
      <c r="W12" s="74">
        <f t="shared" si="10"/>
        <v>256.3299999999999</v>
      </c>
      <c r="X12" s="75">
        <f t="shared" si="7"/>
        <v>1.3088313253012047</v>
      </c>
      <c r="Y12" s="198">
        <f t="shared" si="8"/>
        <v>0.5176007360838275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3203.27</v>
      </c>
      <c r="H13" s="71">
        <f t="shared" si="9"/>
        <v>146.3699999999999</v>
      </c>
      <c r="I13" s="209">
        <f t="shared" si="0"/>
        <v>1.0478818410808335</v>
      </c>
      <c r="J13" s="72">
        <f t="shared" si="1"/>
        <v>-8796.73</v>
      </c>
      <c r="K13" s="75">
        <f t="shared" si="2"/>
        <v>0.26693916666666667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574.1100000000001</v>
      </c>
      <c r="T13" s="145">
        <f t="shared" si="6"/>
        <v>1.2183625188273062</v>
      </c>
      <c r="U13" s="73">
        <f>F13-лютий!F13</f>
        <v>571</v>
      </c>
      <c r="V13" s="98">
        <f>G13-лютий!G13</f>
        <v>501.8000000000002</v>
      </c>
      <c r="W13" s="74">
        <f t="shared" si="10"/>
        <v>-69.19999999999982</v>
      </c>
      <c r="X13" s="75">
        <f t="shared" si="7"/>
        <v>0.8788091068301229</v>
      </c>
      <c r="Y13" s="198">
        <f t="shared" si="8"/>
        <v>0.022763518746603095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25728.54</v>
      </c>
      <c r="H19" s="102">
        <f t="shared" si="9"/>
        <v>-7886.459999999999</v>
      </c>
      <c r="I19" s="208">
        <f t="shared" si="12"/>
        <v>0.7653886657742079</v>
      </c>
      <c r="J19" s="108">
        <f t="shared" si="1"/>
        <v>-125999.45999999999</v>
      </c>
      <c r="K19" s="108">
        <f t="shared" si="11"/>
        <v>16.957015185068016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-1905.3199999999997</v>
      </c>
      <c r="T19" s="146">
        <f t="shared" si="6"/>
        <v>0.9310512537879254</v>
      </c>
      <c r="U19" s="107">
        <f>F19-лютий!F19</f>
        <v>24549</v>
      </c>
      <c r="V19" s="110">
        <f>G19-лютий!G19</f>
        <v>17199.97</v>
      </c>
      <c r="W19" s="111">
        <f t="shared" si="10"/>
        <v>-7349.029999999999</v>
      </c>
      <c r="X19" s="148">
        <f t="shared" si="13"/>
        <v>0.7006383152063221</v>
      </c>
      <c r="Y19" s="197">
        <f t="shared" si="8"/>
        <v>-0.31312935969886513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11531.71</v>
      </c>
      <c r="H20" s="170">
        <f t="shared" si="9"/>
        <v>-1683.2900000000009</v>
      </c>
      <c r="I20" s="211">
        <f t="shared" si="12"/>
        <v>0.8726227771471812</v>
      </c>
      <c r="J20" s="171">
        <f t="shared" si="1"/>
        <v>-55176.29</v>
      </c>
      <c r="K20" s="171">
        <f t="shared" si="11"/>
        <v>17.286847154764047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-6202.350000000002</v>
      </c>
      <c r="T20" s="172">
        <f t="shared" si="6"/>
        <v>0.6502577525958522</v>
      </c>
      <c r="U20" s="136">
        <f>F20-лютий!F20</f>
        <v>4149</v>
      </c>
      <c r="V20" s="124">
        <f>G20-лютий!G20</f>
        <v>3003.1399999999994</v>
      </c>
      <c r="W20" s="116">
        <f t="shared" si="10"/>
        <v>-1145.8600000000006</v>
      </c>
      <c r="X20" s="180">
        <f t="shared" si="13"/>
        <v>0.7238226078573149</v>
      </c>
      <c r="Y20" s="197">
        <f t="shared" si="8"/>
        <v>-0.4480612963442818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3290.89</v>
      </c>
      <c r="H21" s="170">
        <f t="shared" si="9"/>
        <v>-609.1100000000001</v>
      </c>
      <c r="I21" s="211">
        <f t="shared" si="12"/>
        <v>0.8438179487179487</v>
      </c>
      <c r="J21" s="171">
        <f t="shared" si="1"/>
        <v>-12405.11</v>
      </c>
      <c r="K21" s="171">
        <f t="shared" si="11"/>
        <v>20.966424566768602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1054.1</v>
      </c>
      <c r="T21" s="172"/>
      <c r="U21" s="136">
        <f>F21-лютий!F21</f>
        <v>3900</v>
      </c>
      <c r="V21" s="124">
        <f>G21-лютий!G21</f>
        <v>3290.89</v>
      </c>
      <c r="W21" s="116">
        <f t="shared" si="10"/>
        <v>-609.1100000000001</v>
      </c>
      <c r="X21" s="180">
        <f t="shared" si="13"/>
        <v>0.8438179487179487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10905.94</v>
      </c>
      <c r="H22" s="170">
        <f t="shared" si="9"/>
        <v>-5594.0599999999995</v>
      </c>
      <c r="I22" s="211">
        <f t="shared" si="12"/>
        <v>0.6609660606060607</v>
      </c>
      <c r="J22" s="171">
        <f t="shared" si="1"/>
        <v>-58418.06</v>
      </c>
      <c r="K22" s="171">
        <f t="shared" si="11"/>
        <v>15.73183890139057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3242.9300000000003</v>
      </c>
      <c r="T22" s="172"/>
      <c r="U22" s="136">
        <f>F22-лютий!F22</f>
        <v>16500</v>
      </c>
      <c r="V22" s="124">
        <f>G22-лютий!G22</f>
        <v>10905.94</v>
      </c>
      <c r="W22" s="116">
        <f t="shared" si="10"/>
        <v>-5594.0599999999995</v>
      </c>
      <c r="X22" s="180">
        <f t="shared" si="13"/>
        <v>0.6609660606060607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113009.14</v>
      </c>
      <c r="H23" s="102">
        <f t="shared" si="9"/>
        <v>-5542.460000000006</v>
      </c>
      <c r="I23" s="208">
        <f t="shared" si="12"/>
        <v>0.9532485432503652</v>
      </c>
      <c r="J23" s="108">
        <f t="shared" si="1"/>
        <v>-358558.05999999994</v>
      </c>
      <c r="K23" s="108">
        <f t="shared" si="11"/>
        <v>23.964588716093914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9036.64</v>
      </c>
      <c r="T23" s="147">
        <f aca="true" t="shared" si="14" ref="T23:T41">G23/R23</f>
        <v>1.086913751232297</v>
      </c>
      <c r="U23" s="107">
        <f>F23-лютий!F23</f>
        <v>24978.5</v>
      </c>
      <c r="V23" s="110">
        <f>G23-лютий!G23</f>
        <v>20038.429999999993</v>
      </c>
      <c r="W23" s="111">
        <f t="shared" si="10"/>
        <v>-4940.070000000007</v>
      </c>
      <c r="X23" s="148">
        <f t="shared" si="13"/>
        <v>0.8022271153191742</v>
      </c>
      <c r="Y23" s="197">
        <f>T23-Q23</f>
        <v>-0.007957802532398306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44606.48</v>
      </c>
      <c r="H24" s="102">
        <f t="shared" si="9"/>
        <v>-5262.529999999992</v>
      </c>
      <c r="I24" s="208">
        <f t="shared" si="12"/>
        <v>0.8944729402087591</v>
      </c>
      <c r="J24" s="108">
        <f t="shared" si="1"/>
        <v>-172235.52</v>
      </c>
      <c r="K24" s="148">
        <f aca="true" t="shared" si="15" ref="K24:K41">G24/E24</f>
        <v>0.2057095950046578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-3956.8799999999974</v>
      </c>
      <c r="T24" s="147">
        <f t="shared" si="14"/>
        <v>0.9185212884775683</v>
      </c>
      <c r="U24" s="107">
        <f>F24-лютий!F24</f>
        <v>16176.499999999993</v>
      </c>
      <c r="V24" s="110">
        <f>G24-лютий!G24</f>
        <v>11698.46</v>
      </c>
      <c r="W24" s="111">
        <f t="shared" si="10"/>
        <v>-4478.039999999994</v>
      </c>
      <c r="X24" s="148">
        <f t="shared" si="13"/>
        <v>0.7231762124068868</v>
      </c>
      <c r="Y24" s="197">
        <f aca="true" t="shared" si="16" ref="Y24:Y99">T24-Q24</f>
        <v>-0.12785675635481042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6393.38</v>
      </c>
      <c r="H25" s="170">
        <f t="shared" si="9"/>
        <v>35.88000000000011</v>
      </c>
      <c r="I25" s="211">
        <f t="shared" si="12"/>
        <v>1.0056437278804562</v>
      </c>
      <c r="J25" s="171">
        <f t="shared" si="1"/>
        <v>-22390.62</v>
      </c>
      <c r="K25" s="180">
        <f t="shared" si="15"/>
        <v>0.2221157587548638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1179.4400000000005</v>
      </c>
      <c r="T25" s="152">
        <f t="shared" si="14"/>
        <v>1.2262089705673638</v>
      </c>
      <c r="U25" s="136">
        <f>F25-лютий!F25</f>
        <v>936.5</v>
      </c>
      <c r="V25" s="124">
        <f>G25-лютий!G25</f>
        <v>840.8599999999997</v>
      </c>
      <c r="W25" s="116">
        <f t="shared" si="10"/>
        <v>-95.64000000000033</v>
      </c>
      <c r="X25" s="180">
        <f t="shared" si="13"/>
        <v>0.8978750667378533</v>
      </c>
      <c r="Y25" s="197">
        <f t="shared" si="16"/>
        <v>0.09361202461282514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454.96</v>
      </c>
      <c r="H26" s="158">
        <f t="shared" si="9"/>
        <v>243.34999999999997</v>
      </c>
      <c r="I26" s="212">
        <f t="shared" si="12"/>
        <v>2.149992911488115</v>
      </c>
      <c r="J26" s="176">
        <f t="shared" si="1"/>
        <v>-1067.04</v>
      </c>
      <c r="K26" s="191">
        <f t="shared" si="15"/>
        <v>0.29892247043363995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297.88</v>
      </c>
      <c r="T26" s="162">
        <f t="shared" si="14"/>
        <v>2.8963585434173664</v>
      </c>
      <c r="U26" s="167">
        <f>F26-лютий!F26</f>
        <v>16.5</v>
      </c>
      <c r="V26" s="167">
        <f>G26-лютий!G26</f>
        <v>141.60999999999996</v>
      </c>
      <c r="W26" s="176">
        <f t="shared" si="10"/>
        <v>125.10999999999996</v>
      </c>
      <c r="X26" s="191">
        <f t="shared" si="13"/>
        <v>8.58242424242424</v>
      </c>
      <c r="Y26" s="197">
        <f t="shared" si="16"/>
        <v>1.8903369555953835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5938.43</v>
      </c>
      <c r="H27" s="158">
        <f t="shared" si="9"/>
        <v>-207.46000000000004</v>
      </c>
      <c r="I27" s="212">
        <f t="shared" si="12"/>
        <v>0.9662441078509377</v>
      </c>
      <c r="J27" s="176">
        <f t="shared" si="1"/>
        <v>-21323.57</v>
      </c>
      <c r="K27" s="191">
        <f t="shared" si="15"/>
        <v>0.21782811239087377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881.5600000000004</v>
      </c>
      <c r="T27" s="162">
        <f t="shared" si="14"/>
        <v>1.1743291799077296</v>
      </c>
      <c r="U27" s="167">
        <f>F27-лютий!F27</f>
        <v>920</v>
      </c>
      <c r="V27" s="167">
        <f>G27-лютий!G27</f>
        <v>699.2600000000011</v>
      </c>
      <c r="W27" s="176">
        <f t="shared" si="10"/>
        <v>-220.73999999999887</v>
      </c>
      <c r="X27" s="191">
        <f t="shared" si="13"/>
        <v>0.7600652173913056</v>
      </c>
      <c r="Y27" s="197">
        <f t="shared" si="16"/>
        <v>0.03372081081619971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373.39</v>
      </c>
      <c r="H29" s="218">
        <f t="shared" si="9"/>
        <v>229.57999999999998</v>
      </c>
      <c r="I29" s="220">
        <f t="shared" si="12"/>
        <v>2.59641193241082</v>
      </c>
      <c r="J29" s="221">
        <f t="shared" si="1"/>
        <v>-832.61</v>
      </c>
      <c r="K29" s="222">
        <f t="shared" si="15"/>
        <v>0.30961028192371476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348.64</v>
      </c>
      <c r="T29" s="222">
        <f t="shared" si="14"/>
        <v>15.086464646464647</v>
      </c>
      <c r="U29" s="206">
        <f>F29-лютий!F29</f>
        <v>8</v>
      </c>
      <c r="V29" s="206">
        <f>G29-лютий!G29</f>
        <v>134.2</v>
      </c>
      <c r="W29" s="221">
        <f t="shared" si="10"/>
        <v>126.19999999999999</v>
      </c>
      <c r="X29" s="222">
        <f t="shared" si="13"/>
        <v>16.775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543.67</v>
      </c>
      <c r="H30" s="218">
        <f t="shared" si="9"/>
        <v>223.57999999999998</v>
      </c>
      <c r="I30" s="220">
        <f t="shared" si="12"/>
        <v>1.6984910493923584</v>
      </c>
      <c r="J30" s="221">
        <f t="shared" si="1"/>
        <v>-1811.33</v>
      </c>
      <c r="K30" s="222">
        <f t="shared" si="15"/>
        <v>0.23085774946921442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478.37999999999994</v>
      </c>
      <c r="T30" s="222">
        <f t="shared" si="14"/>
        <v>8.327002603767804</v>
      </c>
      <c r="U30" s="206">
        <f>F30-лютий!F30</f>
        <v>20</v>
      </c>
      <c r="V30" s="206">
        <f>G30-лютий!G30</f>
        <v>77.72999999999996</v>
      </c>
      <c r="W30" s="221">
        <f t="shared" si="10"/>
        <v>57.72999999999996</v>
      </c>
      <c r="X30" s="222">
        <f t="shared" si="13"/>
        <v>3.886499999999998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5394.76</v>
      </c>
      <c r="H31" s="218">
        <f t="shared" si="9"/>
        <v>-431.03999999999996</v>
      </c>
      <c r="I31" s="220">
        <f t="shared" si="12"/>
        <v>0.9260118781969858</v>
      </c>
      <c r="J31" s="221">
        <f t="shared" si="1"/>
        <v>-19512.239999999998</v>
      </c>
      <c r="K31" s="222">
        <f t="shared" si="15"/>
        <v>0.216596137631991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403.1800000000003</v>
      </c>
      <c r="T31" s="222">
        <f t="shared" si="14"/>
        <v>1.0807720200818178</v>
      </c>
      <c r="U31" s="206">
        <f>F31-лютий!F31</f>
        <v>900</v>
      </c>
      <c r="V31" s="206">
        <f>G31-лютий!G31</f>
        <v>621.5300000000007</v>
      </c>
      <c r="W31" s="221"/>
      <c r="X31" s="222">
        <f t="shared" si="13"/>
        <v>0.6905888888888896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336.73</v>
      </c>
      <c r="H32" s="170">
        <f t="shared" si="9"/>
        <v>176.70000000000002</v>
      </c>
      <c r="I32" s="211">
        <f t="shared" si="12"/>
        <v>2.104167968505905</v>
      </c>
      <c r="J32" s="171">
        <f t="shared" si="1"/>
        <v>54.73000000000002</v>
      </c>
      <c r="K32" s="180">
        <f t="shared" si="15"/>
        <v>1.1940780141843972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305.48</v>
      </c>
      <c r="T32" s="150">
        <f t="shared" si="14"/>
        <v>10.775360000000001</v>
      </c>
      <c r="U32" s="136">
        <f>F32-лютий!F32</f>
        <v>1</v>
      </c>
      <c r="V32" s="124">
        <f>G32-лютий!G32</f>
        <v>70.91000000000003</v>
      </c>
      <c r="W32" s="116">
        <f t="shared" si="10"/>
        <v>69.91000000000003</v>
      </c>
      <c r="X32" s="180">
        <f t="shared" si="13"/>
        <v>70.91000000000003</v>
      </c>
      <c r="Y32" s="198">
        <f t="shared" si="16"/>
        <v>10.338326866069492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215.4</v>
      </c>
      <c r="H34" s="71">
        <f t="shared" si="9"/>
        <v>83.22</v>
      </c>
      <c r="I34" s="209">
        <f t="shared" si="12"/>
        <v>1.6295960054471175</v>
      </c>
      <c r="J34" s="72">
        <f t="shared" si="1"/>
        <v>33.400000000000006</v>
      </c>
      <c r="K34" s="75">
        <f t="shared" si="15"/>
        <v>1.1835164835164835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134.15</v>
      </c>
      <c r="T34" s="75">
        <f t="shared" si="14"/>
        <v>2.651076923076923</v>
      </c>
      <c r="U34" s="73">
        <f>F34-лютий!F34</f>
        <v>1</v>
      </c>
      <c r="V34" s="98">
        <f>G34-лютий!G34</f>
        <v>10.420000000000016</v>
      </c>
      <c r="W34" s="74"/>
      <c r="X34" s="75">
        <f t="shared" si="13"/>
        <v>10.420000000000016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37876.37</v>
      </c>
      <c r="H35" s="102">
        <f t="shared" si="9"/>
        <v>-5475.109999999993</v>
      </c>
      <c r="I35" s="211">
        <f t="shared" si="12"/>
        <v>0.8737041964887936</v>
      </c>
      <c r="J35" s="171">
        <f t="shared" si="1"/>
        <v>-149899.63</v>
      </c>
      <c r="K35" s="180">
        <f t="shared" si="15"/>
        <v>0.20171038897409682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-5441.799999999996</v>
      </c>
      <c r="T35" s="149">
        <f t="shared" si="14"/>
        <v>0.8743760412778288</v>
      </c>
      <c r="U35" s="136">
        <f>F35-лютий!F35</f>
        <v>15238.999999999996</v>
      </c>
      <c r="V35" s="124">
        <f>G35-лютий!G35</f>
        <v>10786.690000000002</v>
      </c>
      <c r="W35" s="116">
        <f t="shared" si="10"/>
        <v>-4452.309999999994</v>
      </c>
      <c r="X35" s="180">
        <f t="shared" si="13"/>
        <v>0.7078345035763505</v>
      </c>
      <c r="Y35" s="198">
        <f t="shared" si="16"/>
        <v>-0.16207773864939057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26158.11</v>
      </c>
      <c r="H37" s="158">
        <f t="shared" si="9"/>
        <v>-2828.1399999999994</v>
      </c>
      <c r="I37" s="212">
        <f t="shared" si="12"/>
        <v>0.9024316701884515</v>
      </c>
      <c r="J37" s="176">
        <f t="shared" si="1"/>
        <v>-100927.89</v>
      </c>
      <c r="K37" s="191">
        <f t="shared" si="15"/>
        <v>0.20582998914121148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-2724.6200000000026</v>
      </c>
      <c r="T37" s="162">
        <f t="shared" si="14"/>
        <v>0.9056661195115557</v>
      </c>
      <c r="U37" s="167">
        <f>F37-січень!F37</f>
        <v>19700</v>
      </c>
      <c r="V37" s="167">
        <f>G37-лютий!G37</f>
        <v>7188.450000000001</v>
      </c>
      <c r="W37" s="176">
        <f t="shared" si="10"/>
        <v>-12511.55</v>
      </c>
      <c r="X37" s="191">
        <f>V37/U37</f>
        <v>0.3648959390862945</v>
      </c>
      <c r="Y37" s="197">
        <f t="shared" si="16"/>
        <v>-0.13123794275262146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11471.68</v>
      </c>
      <c r="H38" s="218">
        <f t="shared" si="9"/>
        <v>-2312.7199999999993</v>
      </c>
      <c r="I38" s="220">
        <f t="shared" si="12"/>
        <v>0.8322219320391168</v>
      </c>
      <c r="J38" s="221">
        <f t="shared" si="1"/>
        <v>-45818.32</v>
      </c>
      <c r="K38" s="222">
        <f t="shared" si="15"/>
        <v>0.20023878512829466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-2666.459999999999</v>
      </c>
      <c r="T38" s="222">
        <f t="shared" si="14"/>
        <v>0.8113995193144219</v>
      </c>
      <c r="U38" s="206">
        <f>F38-лютий!F38</f>
        <v>4900</v>
      </c>
      <c r="V38" s="206">
        <f>G38-лютий!G38</f>
        <v>3516.87</v>
      </c>
      <c r="W38" s="221">
        <f t="shared" si="10"/>
        <v>-1383.13</v>
      </c>
      <c r="X38" s="222">
        <f t="shared" si="18"/>
        <v>71.77285714285713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21851.59</v>
      </c>
      <c r="H39" s="218">
        <f t="shared" si="9"/>
        <v>-2541.8600000000006</v>
      </c>
      <c r="I39" s="220">
        <f t="shared" si="12"/>
        <v>0.8957974374268503</v>
      </c>
      <c r="J39" s="221">
        <f t="shared" si="1"/>
        <v>-84134.41</v>
      </c>
      <c r="K39" s="222">
        <f t="shared" si="15"/>
        <v>0.20617430604042045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-2320.8100000000013</v>
      </c>
      <c r="T39" s="222">
        <f t="shared" si="14"/>
        <v>0.9039892604788933</v>
      </c>
      <c r="U39" s="206">
        <f>F39-лютий!F39</f>
        <v>8600</v>
      </c>
      <c r="V39" s="206">
        <f>G39-лютий!G39</f>
        <v>5992.17</v>
      </c>
      <c r="W39" s="221">
        <f t="shared" si="10"/>
        <v>-2607.83</v>
      </c>
      <c r="X39" s="222">
        <f t="shared" si="18"/>
        <v>69.6763953488372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246.58</v>
      </c>
      <c r="H40" s="218">
        <f t="shared" si="9"/>
        <v>-334.25</v>
      </c>
      <c r="I40" s="220">
        <f t="shared" si="12"/>
        <v>0.42453041337396485</v>
      </c>
      <c r="J40" s="221">
        <f t="shared" si="1"/>
        <v>-3153.42</v>
      </c>
      <c r="K40" s="222">
        <f t="shared" si="15"/>
        <v>0.07252352941176471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-50.72</v>
      </c>
      <c r="T40" s="222">
        <f t="shared" si="14"/>
        <v>0.829397914564413</v>
      </c>
      <c r="U40" s="206">
        <f>F40-лютий!F40</f>
        <v>239.00000000000006</v>
      </c>
      <c r="V40" s="206">
        <f>G40-лютий!G40</f>
        <v>81.37</v>
      </c>
      <c r="W40" s="221">
        <f t="shared" si="10"/>
        <v>-157.63000000000005</v>
      </c>
      <c r="X40" s="222">
        <f t="shared" si="18"/>
        <v>34.046025104602506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4306.52</v>
      </c>
      <c r="H41" s="218">
        <f t="shared" si="9"/>
        <v>-286.27999999999975</v>
      </c>
      <c r="I41" s="220">
        <f t="shared" si="12"/>
        <v>0.9376676537188644</v>
      </c>
      <c r="J41" s="221">
        <f t="shared" si="1"/>
        <v>-16793.48</v>
      </c>
      <c r="K41" s="222">
        <f t="shared" si="15"/>
        <v>0.2041004739336493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-403.8099999999995</v>
      </c>
      <c r="T41" s="222">
        <f t="shared" si="14"/>
        <v>0.9142713992437899</v>
      </c>
      <c r="U41" s="206">
        <f>F41-лютий!F41</f>
        <v>1500</v>
      </c>
      <c r="V41" s="206">
        <f>G41-лютий!G41</f>
        <v>1196.2800000000007</v>
      </c>
      <c r="W41" s="221">
        <f t="shared" si="10"/>
        <v>-303.71999999999935</v>
      </c>
      <c r="X41" s="222">
        <f t="shared" si="18"/>
        <v>79.75200000000004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19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68357.19</v>
      </c>
      <c r="H47" s="102">
        <f t="shared" si="9"/>
        <v>-291.97000000000116</v>
      </c>
      <c r="I47" s="208">
        <f>G47/F47</f>
        <v>0.9957469253811699</v>
      </c>
      <c r="J47" s="108">
        <f t="shared" si="1"/>
        <v>-186193.61</v>
      </c>
      <c r="K47" s="148">
        <f>G47/E47</f>
        <v>0.26854046422167993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12960.57</v>
      </c>
      <c r="T47" s="160">
        <f t="shared" si="19"/>
        <v>1.2339595809275006</v>
      </c>
      <c r="U47" s="107">
        <f>F47-лютий!F47</f>
        <v>8801</v>
      </c>
      <c r="V47" s="110">
        <f>G47-лютий!G47</f>
        <v>8334.29</v>
      </c>
      <c r="W47" s="111">
        <f t="shared" si="10"/>
        <v>-466.7099999999991</v>
      </c>
      <c r="X47" s="148">
        <f>V47/U47</f>
        <v>0.9469707987728668</v>
      </c>
      <c r="Y47" s="197">
        <f t="shared" si="16"/>
        <v>0.09435794644259654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14410.74</v>
      </c>
      <c r="H49" s="71">
        <f>G49-F49</f>
        <v>-573.130000000001</v>
      </c>
      <c r="I49" s="209">
        <f>G49/F49</f>
        <v>0.961750202050605</v>
      </c>
      <c r="J49" s="72">
        <f t="shared" si="1"/>
        <v>-41304.26</v>
      </c>
      <c r="K49" s="75">
        <f>G49/E49</f>
        <v>0.25865099165395317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3462.8199999999997</v>
      </c>
      <c r="T49" s="153">
        <f t="shared" si="19"/>
        <v>1.3162993518403496</v>
      </c>
      <c r="U49" s="73">
        <f>F49-лютий!F49</f>
        <v>1400</v>
      </c>
      <c r="V49" s="98">
        <f>G49-лютий!G49</f>
        <v>817.1100000000006</v>
      </c>
      <c r="W49" s="74">
        <f t="shared" si="10"/>
        <v>-582.8899999999994</v>
      </c>
      <c r="X49" s="75">
        <f>V49/U49</f>
        <v>0.5836500000000004</v>
      </c>
      <c r="Y49" s="197">
        <f t="shared" si="16"/>
        <v>0.0790224403180293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53924.14</v>
      </c>
      <c r="H50" s="71">
        <f>G50-F50</f>
        <v>283.65000000000146</v>
      </c>
      <c r="I50" s="209">
        <f>G50/F50</f>
        <v>1.0052879830143238</v>
      </c>
      <c r="J50" s="72">
        <f t="shared" si="1"/>
        <v>-144830.86</v>
      </c>
      <c r="K50" s="75">
        <f>G50/E50</f>
        <v>0.2713096022741566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9491.559999999998</v>
      </c>
      <c r="T50" s="153">
        <f t="shared" si="19"/>
        <v>1.213617125091543</v>
      </c>
      <c r="U50" s="73">
        <f>F50-лютий!F50</f>
        <v>7400</v>
      </c>
      <c r="V50" s="98">
        <f>G50-лютий!G50</f>
        <v>7516.699999999997</v>
      </c>
      <c r="W50" s="74">
        <f t="shared" si="10"/>
        <v>116.69999999999709</v>
      </c>
      <c r="X50" s="75">
        <f>V50/U50</f>
        <v>1.0157702702702698</v>
      </c>
      <c r="Y50" s="197">
        <f t="shared" si="16"/>
        <v>0.09870865803613316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10886.99</v>
      </c>
      <c r="H53" s="103">
        <f>H54+H55+H56+H57+H58+H60+H62+H63+H64+H65+H66+H71+H72+H76+H59+H61</f>
        <v>243.94200000000012</v>
      </c>
      <c r="I53" s="143">
        <f aca="true" t="shared" si="20" ref="I53:I72">G53/F53</f>
        <v>1.0229203138048424</v>
      </c>
      <c r="J53" s="104">
        <f>G53-E53</f>
        <v>-36361.91</v>
      </c>
      <c r="K53" s="156">
        <f aca="true" t="shared" si="21" ref="K53:K72">G53/E53</f>
        <v>0.23041785099758935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-2987.24</v>
      </c>
      <c r="T53" s="143">
        <f>G53/R53</f>
        <v>0.7846914747701313</v>
      </c>
      <c r="U53" s="103">
        <f>U54+U55+U56+U57+U58+U60+U62+U63+U64+U65+U66+U71+U72+U76+U59+U61</f>
        <v>3607.5</v>
      </c>
      <c r="V53" s="103">
        <f>V54+V55+V56+V57+V58+V60+V62+V63+V64+V65+V66+V71+V72+V76+V59+V61</f>
        <v>3941.3100000000004</v>
      </c>
      <c r="W53" s="103">
        <f>W54+W55+W56+W57+W58+W60+W62+W63+W64+W65+W66+W71+W72+W76</f>
        <v>323.61000000000024</v>
      </c>
      <c r="X53" s="143">
        <f>V53/U53</f>
        <v>1.0925322245322246</v>
      </c>
      <c r="Y53" s="197">
        <f t="shared" si="16"/>
        <v>0.10368495108020936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70.48</v>
      </c>
      <c r="H58" s="102">
        <f t="shared" si="22"/>
        <v>-77.95</v>
      </c>
      <c r="I58" s="213">
        <f t="shared" si="20"/>
        <v>0.47483662332412585</v>
      </c>
      <c r="J58" s="115">
        <f t="shared" si="24"/>
        <v>-673.52</v>
      </c>
      <c r="K58" s="155">
        <f t="shared" si="21"/>
        <v>0.09473118279569893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-207.27999999999997</v>
      </c>
      <c r="T58" s="155">
        <f t="shared" si="27"/>
        <v>0.2537442396313364</v>
      </c>
      <c r="U58" s="107">
        <f>F58-лютий!F58</f>
        <v>60</v>
      </c>
      <c r="V58" s="110">
        <f>G58-лютий!G58</f>
        <v>18.300000000000004</v>
      </c>
      <c r="W58" s="111">
        <f t="shared" si="23"/>
        <v>-41.699999999999996</v>
      </c>
      <c r="X58" s="155">
        <f t="shared" si="28"/>
        <v>0.30500000000000005</v>
      </c>
      <c r="Y58" s="197">
        <f t="shared" si="16"/>
        <v>-0.8011110722173543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266.34</v>
      </c>
      <c r="H60" s="102">
        <f t="shared" si="22"/>
        <v>-17.660000000000025</v>
      </c>
      <c r="I60" s="213">
        <f t="shared" si="20"/>
        <v>0.9378169014084506</v>
      </c>
      <c r="J60" s="115">
        <f t="shared" si="24"/>
        <v>-1017.6600000000001</v>
      </c>
      <c r="K60" s="155">
        <f t="shared" si="21"/>
        <v>0.20742990654205606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-34.610000000000014</v>
      </c>
      <c r="T60" s="155">
        <f t="shared" si="27"/>
        <v>0.8849975078916763</v>
      </c>
      <c r="U60" s="107">
        <f>F60-лютий!F60</f>
        <v>100</v>
      </c>
      <c r="V60" s="110">
        <f>G60-лютий!G60</f>
        <v>89.14999999999998</v>
      </c>
      <c r="W60" s="111">
        <f t="shared" si="23"/>
        <v>-10.850000000000023</v>
      </c>
      <c r="X60" s="155">
        <f t="shared" si="28"/>
        <v>0.8914999999999997</v>
      </c>
      <c r="Y60" s="197">
        <f t="shared" si="16"/>
        <v>-0.18043887294374517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5826.31</v>
      </c>
      <c r="H62" s="102">
        <f t="shared" si="22"/>
        <v>136.3100000000004</v>
      </c>
      <c r="I62" s="213">
        <f t="shared" si="20"/>
        <v>1.0239560632688929</v>
      </c>
      <c r="J62" s="115">
        <f t="shared" si="24"/>
        <v>-15433.689999999999</v>
      </c>
      <c r="K62" s="155">
        <f t="shared" si="21"/>
        <v>0.2740503292568203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2241.3700000000003</v>
      </c>
      <c r="T62" s="155">
        <f t="shared" si="27"/>
        <v>1.6252182742249524</v>
      </c>
      <c r="U62" s="107">
        <f>F62-лютий!F62</f>
        <v>1800</v>
      </c>
      <c r="V62" s="110">
        <f>G62-лютий!G62</f>
        <v>1870.8900000000003</v>
      </c>
      <c r="W62" s="111">
        <f t="shared" si="23"/>
        <v>70.89000000000033</v>
      </c>
      <c r="X62" s="155">
        <f t="shared" si="28"/>
        <v>1.0393833333333335</v>
      </c>
      <c r="Y62" s="197">
        <f t="shared" si="16"/>
        <v>0.5680401541323026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188.53</v>
      </c>
      <c r="H63" s="102">
        <f t="shared" si="22"/>
        <v>3.530000000000001</v>
      </c>
      <c r="I63" s="213">
        <f t="shared" si="20"/>
        <v>1.019081081081081</v>
      </c>
      <c r="J63" s="115">
        <f t="shared" si="24"/>
        <v>-578.47</v>
      </c>
      <c r="K63" s="155">
        <f t="shared" si="21"/>
        <v>0.2458018252933507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53.33000000000001</v>
      </c>
      <c r="T63" s="155">
        <f t="shared" si="27"/>
        <v>1.3944526627218936</v>
      </c>
      <c r="U63" s="107">
        <f>F63-лютий!F63</f>
        <v>64</v>
      </c>
      <c r="V63" s="110">
        <f>G63-лютий!G63</f>
        <v>66.84</v>
      </c>
      <c r="W63" s="111">
        <f t="shared" si="23"/>
        <v>2.8400000000000034</v>
      </c>
      <c r="X63" s="155">
        <f t="shared" si="28"/>
        <v>1.044375</v>
      </c>
      <c r="Y63" s="197">
        <f t="shared" si="16"/>
        <v>0.3142318300927458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152.81</v>
      </c>
      <c r="H66" s="102">
        <f t="shared" si="22"/>
        <v>-42.329999999999984</v>
      </c>
      <c r="I66" s="213">
        <f t="shared" si="20"/>
        <v>0.7830788152095932</v>
      </c>
      <c r="J66" s="115">
        <f t="shared" si="24"/>
        <v>-713.19</v>
      </c>
      <c r="K66" s="155">
        <f t="shared" si="21"/>
        <v>0.17645496535796767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-93.19</v>
      </c>
      <c r="T66" s="155">
        <f t="shared" si="27"/>
        <v>0.6211788617886179</v>
      </c>
      <c r="U66" s="107">
        <f>F66-лютий!F66</f>
        <v>74.49999999999999</v>
      </c>
      <c r="V66" s="110">
        <f>G66-лютий!G66</f>
        <v>45.93000000000001</v>
      </c>
      <c r="W66" s="111">
        <f t="shared" si="23"/>
        <v>-28.56999999999998</v>
      </c>
      <c r="X66" s="155">
        <f t="shared" si="28"/>
        <v>0.6165100671140942</v>
      </c>
      <c r="Y66" s="197">
        <f t="shared" si="16"/>
        <v>-0.3451017389567348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118.99</v>
      </c>
      <c r="H67" s="71">
        <f t="shared" si="22"/>
        <v>-41.42999999999999</v>
      </c>
      <c r="I67" s="209">
        <f t="shared" si="20"/>
        <v>0.7417404313676599</v>
      </c>
      <c r="J67" s="72">
        <f t="shared" si="24"/>
        <v>-609.21</v>
      </c>
      <c r="K67" s="75">
        <f t="shared" si="21"/>
        <v>0.16340291128810763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-101.95</v>
      </c>
      <c r="T67" s="204">
        <f t="shared" si="27"/>
        <v>0.5385625056576446</v>
      </c>
      <c r="U67" s="73">
        <f>F67-лютий!F67</f>
        <v>62.999999999999986</v>
      </c>
      <c r="V67" s="98">
        <f>G67-лютий!G67</f>
        <v>35.099999999999994</v>
      </c>
      <c r="W67" s="74">
        <f t="shared" si="23"/>
        <v>-27.89999999999999</v>
      </c>
      <c r="X67" s="75">
        <f t="shared" si="28"/>
        <v>0.5571428571428572</v>
      </c>
      <c r="Y67" s="197">
        <f t="shared" si="16"/>
        <v>-0.41881437110078934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33.76</v>
      </c>
      <c r="H70" s="71">
        <f t="shared" si="22"/>
        <v>-0.8599999999999994</v>
      </c>
      <c r="I70" s="209">
        <f t="shared" si="20"/>
        <v>0.975158867706528</v>
      </c>
      <c r="J70" s="72">
        <f t="shared" si="24"/>
        <v>-103.04000000000002</v>
      </c>
      <c r="K70" s="75">
        <f t="shared" si="21"/>
        <v>0.2467836257309941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8.799999999999997</v>
      </c>
      <c r="T70" s="204">
        <f t="shared" si="27"/>
        <v>1.3525641025641024</v>
      </c>
      <c r="U70" s="73">
        <f>F70-лютий!F70</f>
        <v>11.399999999999999</v>
      </c>
      <c r="V70" s="98">
        <f>G70-лютий!G70</f>
        <v>10.61</v>
      </c>
      <c r="W70" s="74">
        <f t="shared" si="23"/>
        <v>-0.7899999999999991</v>
      </c>
      <c r="X70" s="75">
        <f t="shared" si="28"/>
        <v>0.930701754385965</v>
      </c>
      <c r="Y70" s="197">
        <f t="shared" si="16"/>
        <v>0.3423735841768625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1453.05</v>
      </c>
      <c r="H72" s="102">
        <f t="shared" si="22"/>
        <v>-475.60000000000014</v>
      </c>
      <c r="I72" s="213">
        <f t="shared" si="20"/>
        <v>0.7534026391517382</v>
      </c>
      <c r="J72" s="115">
        <f t="shared" si="24"/>
        <v>-6716.95</v>
      </c>
      <c r="K72" s="155">
        <f t="shared" si="21"/>
        <v>0.17785189718482253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-1622.68</v>
      </c>
      <c r="T72" s="155">
        <f t="shared" si="27"/>
        <v>0.47242443257373046</v>
      </c>
      <c r="U72" s="107">
        <f>F72-лютий!F72</f>
        <v>680</v>
      </c>
      <c r="V72" s="110">
        <f>G72-лютий!G72</f>
        <v>380.89999999999986</v>
      </c>
      <c r="W72" s="111">
        <f t="shared" si="23"/>
        <v>-299.10000000000014</v>
      </c>
      <c r="X72" s="155">
        <f t="shared" si="28"/>
        <v>0.5601470588235292</v>
      </c>
      <c r="Y72" s="197">
        <f t="shared" si="16"/>
        <v>-0.5378489471555113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347943.87</v>
      </c>
      <c r="H79" s="103">
        <f>G79-F79</f>
        <v>-24251.687000000034</v>
      </c>
      <c r="I79" s="210">
        <f>G79/F79</f>
        <v>0.9348415462143734</v>
      </c>
      <c r="J79" s="104">
        <f>G79-E79</f>
        <v>-1279973.83</v>
      </c>
      <c r="K79" s="156">
        <f>G79/E79</f>
        <v>0.21373554080774476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40514.909999999974</v>
      </c>
      <c r="T79" s="156">
        <f>G79/R79</f>
        <v>1.131786250716263</v>
      </c>
      <c r="U79" s="103">
        <f>U8+U53+U77+U78</f>
        <v>123391.9</v>
      </c>
      <c r="V79" s="103">
        <f>V8+V53+V77+V78</f>
        <v>99101.41999999998</v>
      </c>
      <c r="W79" s="135">
        <f>V79-U79</f>
        <v>-24290.48000000001</v>
      </c>
      <c r="X79" s="156">
        <f>V79/U79</f>
        <v>0.8031436423298449</v>
      </c>
      <c r="Y79" s="197">
        <f t="shared" si="16"/>
        <v>-0.03184621480119798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1176.71</v>
      </c>
      <c r="H89" s="112">
        <f t="shared" si="31"/>
        <v>-838.29</v>
      </c>
      <c r="I89" s="213">
        <f>G89/F89</f>
        <v>0.5839751861042184</v>
      </c>
      <c r="J89" s="117">
        <f aca="true" t="shared" si="35" ref="J89:J98">G89-E89</f>
        <v>-15272.29</v>
      </c>
      <c r="K89" s="147">
        <f>G89/E89</f>
        <v>0.071536871542343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1009.51</v>
      </c>
      <c r="T89" s="147">
        <f t="shared" si="30"/>
        <v>7.037739234449761</v>
      </c>
      <c r="U89" s="112">
        <f>F89-лютий!F89</f>
        <v>1000</v>
      </c>
      <c r="V89" s="118">
        <f>G89-лютий!G89</f>
        <v>982.26</v>
      </c>
      <c r="W89" s="117">
        <f t="shared" si="34"/>
        <v>-17.74000000000001</v>
      </c>
      <c r="X89" s="147">
        <f>V89/U89</f>
        <v>0.98226</v>
      </c>
      <c r="Y89" s="197">
        <f t="shared" si="16"/>
        <v>5.017883273056528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1432.79</v>
      </c>
      <c r="H90" s="112">
        <f t="shared" si="31"/>
        <v>-4567.21</v>
      </c>
      <c r="I90" s="213">
        <f>G90/F90</f>
        <v>0.23879833333333333</v>
      </c>
      <c r="J90" s="117">
        <f t="shared" si="35"/>
        <v>-20582.21</v>
      </c>
      <c r="K90" s="147">
        <f>G90/E90</f>
        <v>0.06508244378832614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218.54999999999995</v>
      </c>
      <c r="T90" s="147">
        <f t="shared" si="30"/>
        <v>1.1799891290025035</v>
      </c>
      <c r="U90" s="112">
        <f>F90-лютий!F90</f>
        <v>3000</v>
      </c>
      <c r="V90" s="118">
        <f>G90-лютий!G90</f>
        <v>1101.6399999999999</v>
      </c>
      <c r="W90" s="117">
        <f t="shared" si="34"/>
        <v>-1898.3600000000001</v>
      </c>
      <c r="X90" s="147">
        <f>V90/U90</f>
        <v>0.3672133333333333</v>
      </c>
      <c r="Y90" s="197">
        <f t="shared" si="16"/>
        <v>-0.09212185292964903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3418.96</v>
      </c>
      <c r="H92" s="129">
        <f t="shared" si="31"/>
        <v>-5408.469</v>
      </c>
      <c r="I92" s="216">
        <f>G92/F92</f>
        <v>0.3873109599635409</v>
      </c>
      <c r="J92" s="131">
        <f t="shared" si="35"/>
        <v>-43387.079000000005</v>
      </c>
      <c r="K92" s="151">
        <f>G92/E92</f>
        <v>0.07304527520476577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2034.40526</v>
      </c>
      <c r="T92" s="147">
        <f t="shared" si="30"/>
        <v>2.469357043983685</v>
      </c>
      <c r="U92" s="129">
        <f>F92-лютий!F92</f>
        <v>4002</v>
      </c>
      <c r="V92" s="174">
        <f>G92-лютий!G92</f>
        <v>2084.92</v>
      </c>
      <c r="W92" s="131">
        <f t="shared" si="34"/>
        <v>-1917.08</v>
      </c>
      <c r="X92" s="151">
        <f>V92/U92</f>
        <v>0.5209695152423788</v>
      </c>
      <c r="Y92" s="197">
        <f t="shared" si="16"/>
        <v>0.6969152979145521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2501.31</v>
      </c>
      <c r="H95" s="112">
        <f t="shared" si="31"/>
        <v>-318.44000000000005</v>
      </c>
      <c r="I95" s="213">
        <f>G95/F95</f>
        <v>0.8870680024824895</v>
      </c>
      <c r="J95" s="117">
        <f t="shared" si="35"/>
        <v>-6548.6900000000005</v>
      </c>
      <c r="K95" s="147">
        <f>G95/E95</f>
        <v>0.2763878453038674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283.3600000000001</v>
      </c>
      <c r="T95" s="147">
        <f t="shared" si="30"/>
        <v>1.12775761401294</v>
      </c>
      <c r="U95" s="112">
        <f>F95-лютий!F95</f>
        <v>1</v>
      </c>
      <c r="V95" s="118">
        <f>G95-лютий!G95</f>
        <v>123.07000000000016</v>
      </c>
      <c r="W95" s="117">
        <f t="shared" si="34"/>
        <v>122.07000000000016</v>
      </c>
      <c r="X95" s="147">
        <f>V95/U95</f>
        <v>123.07000000000016</v>
      </c>
      <c r="Y95" s="197">
        <f t="shared" si="16"/>
        <v>0.0012866670056184137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2502.5499999999997</v>
      </c>
      <c r="H97" s="129">
        <f t="shared" si="31"/>
        <v>-324.2000000000003</v>
      </c>
      <c r="I97" s="216">
        <f>G97/F97</f>
        <v>0.8853099849650657</v>
      </c>
      <c r="J97" s="131">
        <f t="shared" si="35"/>
        <v>-6590.450000000001</v>
      </c>
      <c r="K97" s="151">
        <f>G97/E97</f>
        <v>0.27521720004398986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275.7899999999995</v>
      </c>
      <c r="T97" s="147">
        <f t="shared" si="30"/>
        <v>1.1238525930050833</v>
      </c>
      <c r="U97" s="129">
        <f>F97-лютий!F97</f>
        <v>5</v>
      </c>
      <c r="V97" s="174">
        <f>G97-лютий!G97</f>
        <v>124.28999999999996</v>
      </c>
      <c r="W97" s="131">
        <f t="shared" si="34"/>
        <v>119.28999999999996</v>
      </c>
      <c r="X97" s="151">
        <f>V97/U97</f>
        <v>24.857999999999993</v>
      </c>
      <c r="Y97" s="197">
        <f t="shared" si="16"/>
        <v>-0.0010717872844303589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9.07</v>
      </c>
      <c r="H98" s="112">
        <f t="shared" si="31"/>
        <v>3.84478</v>
      </c>
      <c r="I98" s="213">
        <f>G98/F98</f>
        <v>1.7358120806396669</v>
      </c>
      <c r="J98" s="117">
        <f t="shared" si="35"/>
        <v>-10.343</v>
      </c>
      <c r="K98" s="147">
        <f>G98/E98</f>
        <v>0.46721269252562714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1.9500000000000002</v>
      </c>
      <c r="T98" s="147">
        <f t="shared" si="30"/>
        <v>1.273876404494382</v>
      </c>
      <c r="U98" s="112">
        <f>F98-лютий!F98</f>
        <v>1.7652200000000002</v>
      </c>
      <c r="V98" s="118">
        <f>G98-лютий!G98</f>
        <v>5.290000000000001</v>
      </c>
      <c r="W98" s="117">
        <f t="shared" si="34"/>
        <v>3.5247800000000007</v>
      </c>
      <c r="X98" s="147">
        <f>V98/U98</f>
        <v>2.9967936007976346</v>
      </c>
      <c r="Y98" s="197">
        <f t="shared" si="16"/>
        <v>0.7624696605533915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55918.452000000005</v>
      </c>
      <c r="F100" s="183">
        <f>F86+F87+F92+F97+F98</f>
        <v>11659.40422</v>
      </c>
      <c r="G100" s="183">
        <f>G86+G87+G92+G97+G98</f>
        <v>5930.59</v>
      </c>
      <c r="H100" s="184">
        <f>G100-F100</f>
        <v>-5728.81422</v>
      </c>
      <c r="I100" s="217">
        <f>G100/F100</f>
        <v>0.5086529198316104</v>
      </c>
      <c r="J100" s="177">
        <f>G100-E100</f>
        <v>-49987.86200000001</v>
      </c>
      <c r="K100" s="178">
        <f>G100/E100</f>
        <v>0.10605783579273617</v>
      </c>
      <c r="L100" s="177"/>
      <c r="M100" s="177"/>
      <c r="N100" s="177"/>
      <c r="O100" s="177">
        <v>34561.77</v>
      </c>
      <c r="P100" s="177">
        <f>E100-O100</f>
        <v>21356.682000000008</v>
      </c>
      <c r="Q100" s="178">
        <f>E100/O100</f>
        <v>1.6179279012620016</v>
      </c>
      <c r="R100" s="183">
        <v>3654.01</v>
      </c>
      <c r="S100" s="177">
        <f>G100-R100</f>
        <v>2276.58</v>
      </c>
      <c r="T100" s="178">
        <f t="shared" si="30"/>
        <v>1.6230360617513362</v>
      </c>
      <c r="U100" s="183">
        <f>U86+U87+U92+U97+U98</f>
        <v>4008.76522</v>
      </c>
      <c r="V100" s="183">
        <f>V86+V87+V92+V97+V98</f>
        <v>2214.5</v>
      </c>
      <c r="W100" s="177">
        <f>V100-U100</f>
        <v>-1794.2652200000002</v>
      </c>
      <c r="X100" s="178">
        <f>V100/U100</f>
        <v>0.5524144913630038</v>
      </c>
      <c r="Y100" s="197">
        <f>T100-Q100</f>
        <v>0.005108160489334601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1683836.152</v>
      </c>
      <c r="F101" s="183">
        <f>F79+F100</f>
        <v>383854.96122000006</v>
      </c>
      <c r="G101" s="183">
        <f>G79+G100</f>
        <v>353874.46</v>
      </c>
      <c r="H101" s="184">
        <f>G101-F101</f>
        <v>-29980.501220000035</v>
      </c>
      <c r="I101" s="217">
        <f>G101/F101</f>
        <v>0.921896277894355</v>
      </c>
      <c r="J101" s="177">
        <f>G101-E101</f>
        <v>-1329961.692</v>
      </c>
      <c r="K101" s="178">
        <f>G101/E101</f>
        <v>0.21015967591602108</v>
      </c>
      <c r="L101" s="177"/>
      <c r="M101" s="177"/>
      <c r="N101" s="177"/>
      <c r="O101" s="177">
        <f>O79+O100</f>
        <v>1433558.23</v>
      </c>
      <c r="P101" s="177">
        <f>E101-O101</f>
        <v>250277.92200000002</v>
      </c>
      <c r="Q101" s="178">
        <f>E101/O101</f>
        <v>1.1745851105050682</v>
      </c>
      <c r="R101" s="177">
        <f>R79+R100</f>
        <v>311082.97000000003</v>
      </c>
      <c r="S101" s="177">
        <f>S79+S100</f>
        <v>42791.489999999976</v>
      </c>
      <c r="T101" s="178">
        <f t="shared" si="30"/>
        <v>1.1375565174782791</v>
      </c>
      <c r="U101" s="184">
        <f>U79+U100</f>
        <v>127400.66522</v>
      </c>
      <c r="V101" s="184">
        <f>V79+V100</f>
        <v>101315.91999999998</v>
      </c>
      <c r="W101" s="177">
        <f>V101-U101</f>
        <v>-26084.74522000001</v>
      </c>
      <c r="X101" s="178">
        <f>V101/U101</f>
        <v>0.7952542463184478</v>
      </c>
      <c r="Y101" s="197">
        <f>T101-Q101</f>
        <v>-0.03702859302678907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3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8083.895666666678</v>
      </c>
      <c r="H104" s="262"/>
      <c r="I104" s="262"/>
      <c r="J104" s="262"/>
      <c r="V104" s="261">
        <f>IF(W79&lt;0,ABS(W79/C103),0)</f>
        <v>8096.8266666666705</v>
      </c>
    </row>
    <row r="105" spans="2:7" ht="30.75">
      <c r="B105" s="263" t="s">
        <v>146</v>
      </c>
      <c r="C105" s="264">
        <v>43186</v>
      </c>
      <c r="D105" s="261"/>
      <c r="E105" s="261">
        <v>6064.6</v>
      </c>
      <c r="F105" s="78"/>
      <c r="G105" s="4" t="s">
        <v>147</v>
      </c>
    </row>
    <row r="106" spans="3:10" ht="15">
      <c r="C106" s="264">
        <v>43185</v>
      </c>
      <c r="D106" s="261"/>
      <c r="E106" s="261">
        <v>3113.9</v>
      </c>
      <c r="F106" s="78"/>
      <c r="G106" s="306"/>
      <c r="H106" s="306"/>
      <c r="I106" s="265"/>
      <c r="J106" s="266"/>
    </row>
    <row r="107" spans="3:10" ht="15">
      <c r="C107" s="264">
        <v>43182</v>
      </c>
      <c r="D107" s="261"/>
      <c r="E107" s="261">
        <v>6945.2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21.88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0" sqref="B1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2018-03-28T12:00:21Z</cp:lastPrinted>
  <dcterms:created xsi:type="dcterms:W3CDTF">2003-07-28T11:27:56Z</dcterms:created>
  <dcterms:modified xsi:type="dcterms:W3CDTF">2018-03-28T12:15:45Z</dcterms:modified>
  <cp:category/>
  <cp:version/>
  <cp:contentType/>
  <cp:contentStatus/>
</cp:coreProperties>
</file>